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26393279-0666-4402-8F60-2D95EA6519E1}"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<sst xmlns="http://schemas.openxmlformats.org/spreadsheetml/2006/main" count="6830" uniqueCount="2416">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</sst>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67" fillId="2" borderId="1" xfId="0" applyFont="1" applyFill="1" applyBorder="1" applyAlignment="1" applyProtection="1">
      <alignment horizontal="left"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0"/>
              <a:chExt cx="301792" cy="780048"/>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2"/>
              <a:chExt cx="308371" cy="76288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5"/>
              <a:chExt cx="301792" cy="49476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2"/>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9" y="8168796"/>
              <a:chExt cx="217568" cy="79242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53" y="8166062"/>
              <a:chExt cx="208607" cy="74979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1"/>
              <a:chExt cx="303832" cy="48686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18"/>
              <a:chExt cx="308371" cy="76288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2"/>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5"/>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8"/>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17"/>
              <a:chExt cx="217624" cy="79256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7" y="8168717"/>
                <a:ext cx="217071"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53"/>
                <a:ext cx="216066"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77" y="8166001"/>
              <a:chExt cx="208651" cy="74982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0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7" y="8640713"/>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50" y="7305244"/>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0" y="7305244"/>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85" y="7775532"/>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6"/>
              <a:chExt cx="303832" cy="48689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6"/>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88"/>
              <a:chExt cx="301792" cy="78006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25"/>
              <a:chExt cx="301792" cy="49477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2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6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09" y="8168785"/>
              <a:chExt cx="21756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0" y="816878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10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55" y="8166029"/>
              <a:chExt cx="208649" cy="74981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495"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5" y="8640730"/>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0"/>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2"/>
              <a:chExt cx="308371" cy="76288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5"/>
              <a:chExt cx="301792" cy="49476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2"/>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9" y="8168796"/>
              <a:chExt cx="217568" cy="79242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53" y="8166062"/>
              <a:chExt cx="208607" cy="74979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0"/>
              <a:chExt cx="301792" cy="780048"/>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2"/>
              <a:chExt cx="308371" cy="76288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5"/>
              <a:chExt cx="301792" cy="49476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2"/>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9" y="8168796"/>
              <a:chExt cx="217568" cy="79242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53" y="8166062"/>
              <a:chExt cx="208607" cy="74979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0"/>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2"/>
              <a:chExt cx="308371" cy="76288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5"/>
              <a:chExt cx="301792" cy="49476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2"/>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9" y="8168796"/>
              <a:chExt cx="217568" cy="79242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53" y="8166062"/>
              <a:chExt cx="208607" cy="74979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0"/>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2"/>
              <a:chExt cx="308371" cy="76288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5"/>
              <a:chExt cx="301792" cy="49476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2"/>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9" y="8168796"/>
              <a:chExt cx="217568" cy="79242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53" y="8166062"/>
              <a:chExt cx="208607" cy="74979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0"/>
              <a:chExt cx="301792" cy="780048"/>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2"/>
              <a:chExt cx="308371" cy="76288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5"/>
              <a:chExt cx="301792" cy="49476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2"/>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9" y="8168796"/>
              <a:chExt cx="217568" cy="79242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53" y="8166062"/>
              <a:chExt cx="208607" cy="74979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0"/>
              <a:chExt cx="301792" cy="780048"/>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2"/>
              <a:chExt cx="308371" cy="76288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5"/>
              <a:chExt cx="301792" cy="49476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2"/>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9" y="8168796"/>
              <a:chExt cx="217568" cy="79242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53" y="8166062"/>
              <a:chExt cx="208607" cy="74979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0"/>
              <a:chExt cx="301792" cy="780048"/>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2"/>
              <a:chExt cx="308371" cy="76288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2"/>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5"/>
              <a:chExt cx="301792" cy="49476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5"/>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2"/>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9" y="8168796"/>
              <a:chExt cx="217568" cy="79242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96"/>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9" y="872309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53" y="8166062"/>
              <a:chExt cx="208607" cy="74979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1"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53" y="8640741"/>
                <a:ext cx="186515" cy="2751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2413</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2414</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203" t="s">
        <v>2277</v>
      </c>
      <c r="F15" s="147">
        <v>4</v>
      </c>
      <c r="G15" s="203" t="s">
        <v>2278</v>
      </c>
      <c r="H15" s="1085" t="s">
        <v>2279</v>
      </c>
      <c r="I15" s="1085"/>
      <c r="J15" s="1098"/>
      <c r="K15" s="147">
        <v>7</v>
      </c>
      <c r="L15" s="203" t="s">
        <v>2277</v>
      </c>
      <c r="M15" s="147">
        <v>3</v>
      </c>
      <c r="N15" s="203" t="s">
        <v>2278</v>
      </c>
      <c r="O15" s="203" t="s">
        <v>2280</v>
      </c>
      <c r="P15" s="204">
        <f>(K15*12+M15)-(D15*12+F15)+1</f>
        <v>12</v>
      </c>
      <c r="Q15" s="1085" t="s">
        <v>2281</v>
      </c>
      <c r="R15" s="1085"/>
      <c r="S15" s="205" t="s">
        <v>70</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219"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219"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219"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8"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8"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8" ht="15.95" customHeight="1">
      <c r="U57" s="1012" t="s">
        <v>2198</v>
      </c>
      <c r="V57" s="1012"/>
      <c r="W57" s="1012"/>
      <c r="X57" s="1012"/>
      <c r="Y57" s="1012"/>
      <c r="Z57" s="53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0" t="s">
        <v>2199</v>
      </c>
      <c r="V58" s="1130"/>
      <c r="W58" s="1130"/>
      <c r="X58" s="1130"/>
      <c r="Y58" s="1130"/>
      <c r="Z58" s="532"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30" t="s">
        <v>2200</v>
      </c>
      <c r="V59" s="1130"/>
      <c r="W59" s="1130"/>
      <c r="X59" s="1130"/>
      <c r="Y59" s="1130"/>
      <c r="Z59" s="532"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30" t="s">
        <v>2201</v>
      </c>
      <c r="V60" s="1130"/>
      <c r="W60" s="1130"/>
      <c r="X60" s="1130"/>
      <c r="Y60" s="1130"/>
      <c r="Z60" s="532"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0" t="s">
        <v>2202</v>
      </c>
      <c r="V61" s="1130"/>
      <c r="W61" s="1130"/>
      <c r="X61" s="1130"/>
      <c r="Y61" s="1130"/>
      <c r="Z61" s="532"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0" t="s">
        <v>2203</v>
      </c>
      <c r="V62" s="1130"/>
      <c r="W62" s="1130"/>
      <c r="X62" s="1130"/>
      <c r="Y62" s="1130"/>
      <c r="Z62" s="532"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2204</v>
      </c>
      <c r="V63" s="1012"/>
      <c r="W63" s="1012"/>
      <c r="X63" s="1012"/>
      <c r="Y63" s="1012"/>
      <c r="Z63" s="532"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AU11:AU12"/>
    <mergeCell ref="AV11:AV12"/>
    <mergeCell ref="AW11:AW12"/>
    <mergeCell ref="AX11:AX12"/>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2285</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202"/>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203" t="s">
        <v>2277</v>
      </c>
      <c r="F15" s="147">
        <v>4</v>
      </c>
      <c r="G15" s="203" t="s">
        <v>2278</v>
      </c>
      <c r="H15" s="1085" t="s">
        <v>2279</v>
      </c>
      <c r="I15" s="1085"/>
      <c r="J15" s="1098"/>
      <c r="K15" s="147">
        <v>7</v>
      </c>
      <c r="L15" s="203" t="s">
        <v>2277</v>
      </c>
      <c r="M15" s="147">
        <v>3</v>
      </c>
      <c r="N15" s="203" t="s">
        <v>2278</v>
      </c>
      <c r="O15" s="203" t="s">
        <v>2280</v>
      </c>
      <c r="P15" s="204">
        <f>(K15*12+M15)-(D15*12+F15)+1</f>
        <v>12</v>
      </c>
      <c r="Q15" s="1085" t="s">
        <v>2281</v>
      </c>
      <c r="R15" s="1085"/>
      <c r="S15" s="205" t="s">
        <v>70</v>
      </c>
      <c r="U15" s="202"/>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219"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219"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160"/>
      <c r="C25" s="1161"/>
      <c r="D25" s="1161"/>
      <c r="E25" s="1161"/>
      <c r="F25" s="1162"/>
      <c r="G25" s="1133"/>
      <c r="H25" s="1134"/>
      <c r="I25" s="1134"/>
      <c r="J25" s="1134"/>
      <c r="K25" s="1134"/>
      <c r="L25" s="1134"/>
      <c r="M25" s="1134"/>
      <c r="N25" s="1134"/>
      <c r="O25" s="1134"/>
      <c r="P25" s="1134"/>
      <c r="Q25" s="1134"/>
      <c r="R25" s="1134"/>
      <c r="S25" s="1134"/>
      <c r="T25" s="1135"/>
      <c r="U25" s="218"/>
      <c r="V25" s="219"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219"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219"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219"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219"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25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252"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252"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252"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252"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252"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252"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A28:AB30"/>
    <mergeCell ref="AD28:AH28"/>
    <mergeCell ref="G36:T38"/>
    <mergeCell ref="W33:Z33"/>
    <mergeCell ref="AD33:AH33"/>
    <mergeCell ref="AD34:AH34"/>
    <mergeCell ref="AS63:AV63"/>
    <mergeCell ref="AS56:AV56"/>
    <mergeCell ref="AW56:AZ56"/>
    <mergeCell ref="AW57:AZ57"/>
    <mergeCell ref="AW58:AZ58"/>
    <mergeCell ref="AW59:AZ59"/>
    <mergeCell ref="AW60:AZ60"/>
    <mergeCell ref="AW61:AZ61"/>
    <mergeCell ref="AW62:AZ62"/>
    <mergeCell ref="AW63:AZ63"/>
    <mergeCell ref="B36:F38"/>
    <mergeCell ref="B32:F34"/>
    <mergeCell ref="B28:F30"/>
    <mergeCell ref="B40:F42"/>
    <mergeCell ref="G40:T42"/>
    <mergeCell ref="W26:Z26"/>
    <mergeCell ref="W29:Z29"/>
    <mergeCell ref="W30:Z30"/>
    <mergeCell ref="W28:Z28"/>
    <mergeCell ref="U60:Y60"/>
    <mergeCell ref="U61:Y61"/>
    <mergeCell ref="U62:Y62"/>
    <mergeCell ref="U63:Y63"/>
    <mergeCell ref="AA8:AP9"/>
    <mergeCell ref="AA11:AP12"/>
    <mergeCell ref="AI5:AL5"/>
    <mergeCell ref="AM5:AP5"/>
    <mergeCell ref="AE5:AH5"/>
    <mergeCell ref="AA14:AP16"/>
    <mergeCell ref="AD22:AH22"/>
    <mergeCell ref="AL22:AP22"/>
    <mergeCell ref="AC57:AG57"/>
    <mergeCell ref="AC58:AG58"/>
    <mergeCell ref="AC59:AG59"/>
    <mergeCell ref="AC60:AG60"/>
    <mergeCell ref="AC61:AG61"/>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W36:Z36"/>
    <mergeCell ref="AA36:AB38"/>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W25:Z25"/>
    <mergeCell ref="AD25:AH25"/>
    <mergeCell ref="B18:S20"/>
    <mergeCell ref="B10:F11"/>
    <mergeCell ref="G10:K11"/>
    <mergeCell ref="L10:P11"/>
    <mergeCell ref="Q10:S11"/>
    <mergeCell ref="AC20:AH20"/>
    <mergeCell ref="B15:C15"/>
    <mergeCell ref="Q15:R15"/>
    <mergeCell ref="V15:Z16"/>
    <mergeCell ref="B13:S14"/>
    <mergeCell ref="H15:J15"/>
    <mergeCell ref="W24:Z24"/>
    <mergeCell ref="AA24:AB26"/>
    <mergeCell ref="AD24:AH24"/>
    <mergeCell ref="B24:F26"/>
    <mergeCell ref="AL34:AP34"/>
    <mergeCell ref="W32:Z32"/>
    <mergeCell ref="AA32:AB34"/>
    <mergeCell ref="AD32:AH32"/>
    <mergeCell ref="AI32:AJ34"/>
    <mergeCell ref="AL32:AP32"/>
    <mergeCell ref="G32:T34"/>
    <mergeCell ref="W37:Z37"/>
    <mergeCell ref="AD38:AH38"/>
    <mergeCell ref="AL38:AP38"/>
    <mergeCell ref="AD36:AH36"/>
    <mergeCell ref="AI36:AJ38"/>
    <mergeCell ref="AL36:AP36"/>
    <mergeCell ref="L52:P5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L51:O51"/>
    <mergeCell ref="Q51:T51"/>
    <mergeCell ref="V51:Y51"/>
    <mergeCell ref="L49:P49"/>
    <mergeCell ref="Q49:U49"/>
    <mergeCell ref="V49:Z49"/>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2407</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2415</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533">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t="s">
        <v>2265</v>
      </c>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2408</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534">
        <f>IF(AND(F15&lt;&gt;4,F15&lt;&gt;5),0,IF(AU8="○",1,3))</f>
        <v>3</v>
      </c>
      <c r="AI58" s="253"/>
      <c r="AJ58" s="249"/>
      <c r="AK58" s="1130" t="s">
        <v>2199</v>
      </c>
      <c r="AL58" s="1130"/>
      <c r="AM58" s="1130"/>
      <c r="AN58" s="1130"/>
      <c r="AO58" s="1130"/>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534">
        <f>IF(AND(F15&lt;&gt;4,F15&lt;&gt;5),0,IF(AV8="○",1,3))</f>
        <v>3</v>
      </c>
      <c r="AI59" s="253"/>
      <c r="AJ59" s="249"/>
      <c r="AK59" s="1130" t="s">
        <v>2200</v>
      </c>
      <c r="AL59" s="1130"/>
      <c r="AM59" s="1130"/>
      <c r="AN59" s="1130"/>
      <c r="AO59" s="1130"/>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534">
        <f>IF(AND(F15&lt;&gt;4,F15&lt;&gt;5),0,IF(AW8="○",1,3))</f>
        <v>3</v>
      </c>
      <c r="AI60" s="253"/>
      <c r="AJ60" s="249"/>
      <c r="AK60" s="1130" t="s">
        <v>2201</v>
      </c>
      <c r="AL60" s="1130"/>
      <c r="AM60" s="1130"/>
      <c r="AN60" s="1130"/>
      <c r="AO60" s="1130"/>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534">
        <f>IF(AND(F15&lt;&gt;4,F15&lt;&gt;5),0,IF(AX8="○",1,2))</f>
        <v>2</v>
      </c>
      <c r="AI61" s="253"/>
      <c r="AJ61" s="249"/>
      <c r="AK61" s="1130" t="s">
        <v>2202</v>
      </c>
      <c r="AL61" s="1130"/>
      <c r="AM61" s="1130"/>
      <c r="AN61" s="1130"/>
      <c r="AO61" s="1130"/>
      <c r="AP61" s="534">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534">
        <f>IF(AND(F15&lt;&gt;4,F15&lt;&gt;5),0,IF(AY8="○",1,2))</f>
        <v>2</v>
      </c>
      <c r="AI62" s="253"/>
      <c r="AJ62" s="249"/>
      <c r="AK62" s="1130" t="s">
        <v>2203</v>
      </c>
      <c r="AL62" s="1130"/>
      <c r="AM62" s="1130"/>
      <c r="AN62" s="1130"/>
      <c r="AO62" s="1130"/>
      <c r="AP62" s="534">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2409</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2410</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2411</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29" t="s">
        <v>2412</v>
      </c>
      <c r="O1" s="1129"/>
      <c r="P1" s="1129"/>
      <c r="Q1" s="1129"/>
      <c r="R1" s="1129"/>
      <c r="S1" s="1129"/>
      <c r="T1" s="1129"/>
      <c r="U1" s="1129"/>
      <c r="V1" s="1129"/>
      <c r="W1" s="1129"/>
      <c r="X1" s="1129"/>
      <c r="Y1" s="1129"/>
      <c r="Z1" s="1129"/>
      <c r="AA1" s="1129"/>
      <c r="AB1" s="1129"/>
      <c r="AC1" s="1129"/>
      <c r="AD1" s="1129"/>
      <c r="AE1" s="1129"/>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29"/>
      <c r="O2" s="1129"/>
      <c r="P2" s="1129"/>
      <c r="Q2" s="1129"/>
      <c r="R2" s="1129"/>
      <c r="S2" s="1129"/>
      <c r="T2" s="1129"/>
      <c r="U2" s="1129"/>
      <c r="V2" s="1129"/>
      <c r="W2" s="1129"/>
      <c r="X2" s="1129"/>
      <c r="Y2" s="1129"/>
      <c r="Z2" s="1129"/>
      <c r="AA2" s="1129"/>
      <c r="AB2" s="1129"/>
      <c r="AC2" s="1129"/>
      <c r="AD2" s="1129"/>
      <c r="AE2" s="1129"/>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099" t="s">
        <v>2287</v>
      </c>
      <c r="C4" s="1099"/>
      <c r="D4" s="1099"/>
      <c r="E4" s="1099"/>
      <c r="F4" s="1099"/>
      <c r="G4" s="1099" t="s">
        <v>0</v>
      </c>
      <c r="H4" s="1099"/>
      <c r="I4" s="1099"/>
      <c r="J4" s="1100" t="s">
        <v>1</v>
      </c>
      <c r="K4" s="1100"/>
      <c r="L4" s="1100"/>
      <c r="M4" s="1100"/>
      <c r="N4" s="1100"/>
      <c r="O4" s="1100"/>
      <c r="P4" s="1101" t="s">
        <v>2157</v>
      </c>
      <c r="Q4" s="1102"/>
      <c r="R4" s="1102"/>
      <c r="S4" s="1103" t="s">
        <v>2</v>
      </c>
      <c r="T4" s="1104"/>
      <c r="U4" s="1104"/>
      <c r="V4" s="1104"/>
      <c r="W4" s="1104"/>
      <c r="X4" s="1104"/>
      <c r="Y4" s="1100" t="s">
        <v>3</v>
      </c>
      <c r="Z4" s="1100"/>
      <c r="AA4" s="1100"/>
      <c r="AB4" s="1100"/>
      <c r="AC4" s="1100"/>
      <c r="AD4" s="1100"/>
      <c r="AE4" s="1100" t="s">
        <v>2154</v>
      </c>
      <c r="AF4" s="1100"/>
      <c r="AG4" s="1100"/>
      <c r="AH4" s="1100"/>
      <c r="AI4" s="1100" t="s">
        <v>2155</v>
      </c>
      <c r="AJ4" s="1100"/>
      <c r="AK4" s="1100"/>
      <c r="AL4" s="1100"/>
      <c r="AM4" s="1100" t="s">
        <v>2153</v>
      </c>
      <c r="AN4" s="1100"/>
      <c r="AO4" s="1100"/>
      <c r="AP4" s="1100"/>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0"/>
      <c r="C5" s="1120"/>
      <c r="D5" s="1120"/>
      <c r="E5" s="1120"/>
      <c r="F5" s="1120"/>
      <c r="G5" s="1121"/>
      <c r="H5" s="1121"/>
      <c r="I5" s="1121"/>
      <c r="J5" s="1122"/>
      <c r="K5" s="1122"/>
      <c r="L5" s="1122"/>
      <c r="M5" s="1123"/>
      <c r="N5" s="1123"/>
      <c r="O5" s="1123"/>
      <c r="P5" s="1124" t="str">
        <f>IF(Y5="","",IFERROR(INDEX(【参考】数式用3!$G$3:$I$451,MATCH(M5,【参考】数式用3!$F$3:$F$451,0),MATCH(VLOOKUP(Y5,【参考】数式用3!$J$2:$K$26,2,FALSE),【参考】数式用3!$G$2:$I$2,0)),10))</f>
        <v/>
      </c>
      <c r="Q5" s="1125"/>
      <c r="R5" s="1125"/>
      <c r="S5" s="1126"/>
      <c r="T5" s="1127"/>
      <c r="U5" s="1127"/>
      <c r="V5" s="1127"/>
      <c r="W5" s="1127"/>
      <c r="X5" s="1128"/>
      <c r="Y5" s="1136"/>
      <c r="Z5" s="1136"/>
      <c r="AA5" s="1136"/>
      <c r="AB5" s="1136"/>
      <c r="AC5" s="1136"/>
      <c r="AD5" s="1136"/>
      <c r="AE5" s="1141"/>
      <c r="AF5" s="1142"/>
      <c r="AG5" s="1142"/>
      <c r="AH5" s="1143"/>
      <c r="AI5" s="1141"/>
      <c r="AJ5" s="1142"/>
      <c r="AK5" s="1142"/>
      <c r="AL5" s="1143"/>
      <c r="AM5" s="1144">
        <f>AE5-AI5</f>
        <v>0</v>
      </c>
      <c r="AN5" s="1145"/>
      <c r="AO5" s="1145"/>
      <c r="AP5" s="114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60" t="s">
        <v>2322</v>
      </c>
      <c r="C8" s="1061"/>
      <c r="D8" s="1061"/>
      <c r="E8" s="1061"/>
      <c r="F8" s="1061"/>
      <c r="G8" s="1061"/>
      <c r="H8" s="1061"/>
      <c r="I8" s="1061"/>
      <c r="J8" s="1061"/>
      <c r="K8" s="1061"/>
      <c r="L8" s="1061"/>
      <c r="M8" s="1061"/>
      <c r="N8" s="1061"/>
      <c r="O8" s="1061"/>
      <c r="P8" s="1061"/>
      <c r="Q8" s="1061"/>
      <c r="R8" s="1061"/>
      <c r="S8" s="1062"/>
      <c r="T8" s="1041" t="s">
        <v>12</v>
      </c>
      <c r="U8" s="1042"/>
      <c r="V8" s="1152" t="str">
        <f>IFERROR(IF(VLOOKUP(AS1,【参考】数式用2!E6:L23,3,FALSE)="","",VLOOKUP(AS1,【参考】数式用2!E6:L23,3,FALSE)),"")</f>
        <v/>
      </c>
      <c r="W8" s="1153"/>
      <c r="X8" s="1153"/>
      <c r="Y8" s="1153"/>
      <c r="Z8" s="1154"/>
      <c r="AA8" s="1137" t="str">
        <f>IFERROR(VLOOKUP(AS1,【参考】数式用2!E6:L23,4,FALSE),"")</f>
        <v/>
      </c>
      <c r="AB8" s="1137"/>
      <c r="AC8" s="1137"/>
      <c r="AD8" s="1137"/>
      <c r="AE8" s="1137"/>
      <c r="AF8" s="1137"/>
      <c r="AG8" s="1137"/>
      <c r="AH8" s="1137"/>
      <c r="AI8" s="1137"/>
      <c r="AJ8" s="1137"/>
      <c r="AK8" s="1137"/>
      <c r="AL8" s="1137"/>
      <c r="AM8" s="1137"/>
      <c r="AN8" s="1137"/>
      <c r="AO8" s="1137"/>
      <c r="AP8" s="113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63"/>
      <c r="C9" s="1064"/>
      <c r="D9" s="1064"/>
      <c r="E9" s="1064"/>
      <c r="F9" s="1065"/>
      <c r="G9" s="1066"/>
      <c r="H9" s="1067"/>
      <c r="I9" s="1067"/>
      <c r="J9" s="1067"/>
      <c r="K9" s="1068"/>
      <c r="L9" s="1069"/>
      <c r="M9" s="1070"/>
      <c r="N9" s="1070"/>
      <c r="O9" s="1070"/>
      <c r="P9" s="1071"/>
      <c r="Q9" s="1058" t="s">
        <v>2195</v>
      </c>
      <c r="R9" s="1059"/>
      <c r="S9" s="1059"/>
      <c r="T9" s="1041"/>
      <c r="U9" s="1042"/>
      <c r="V9" s="1155" t="str">
        <f>IFERROR(VLOOKUP(Y5,【参考】数式用!$A$5:$AB$27,MATCH(V8,【参考】数式用!$B$4:$AB$4,0)+1,FALSE),"")</f>
        <v/>
      </c>
      <c r="W9" s="1156"/>
      <c r="X9" s="1156"/>
      <c r="Y9" s="1156"/>
      <c r="Z9" s="1157"/>
      <c r="AA9" s="1139"/>
      <c r="AB9" s="1139"/>
      <c r="AC9" s="1139"/>
      <c r="AD9" s="1139"/>
      <c r="AE9" s="1139"/>
      <c r="AF9" s="1139"/>
      <c r="AG9" s="1139"/>
      <c r="AH9" s="1139"/>
      <c r="AI9" s="1139"/>
      <c r="AJ9" s="1139"/>
      <c r="AK9" s="1139"/>
      <c r="AL9" s="1139"/>
      <c r="AM9" s="1139"/>
      <c r="AN9" s="1139"/>
      <c r="AO9" s="1139"/>
      <c r="AP9" s="1140"/>
      <c r="AS9" s="183"/>
      <c r="AT9" s="992"/>
      <c r="AU9" s="992"/>
      <c r="AV9" s="992"/>
      <c r="AW9" s="992"/>
      <c r="AX9" s="992"/>
      <c r="AY9" s="992"/>
      <c r="AZ9" s="992"/>
      <c r="BA9" s="184"/>
      <c r="CE9" s="987" t="s">
        <v>2372</v>
      </c>
      <c r="CF9" s="987"/>
      <c r="CG9" s="987"/>
      <c r="CH9" s="987"/>
      <c r="CI9" s="995" t="str">
        <f>IF(OR(AH62=1,AP62=1),1,"")</f>
        <v/>
      </c>
      <c r="CJ9" s="996"/>
    </row>
    <row r="10" spans="1:88" ht="11.25" customHeight="1">
      <c r="B10" s="1077" t="str">
        <f>IFERROR(VLOOKUP(Y5,【参考】数式用!$A$5:$J$27,MATCH(B9,【参考】数式用!$B$4:$J$4,0)+1,0),"")</f>
        <v/>
      </c>
      <c r="C10" s="1078"/>
      <c r="D10" s="1078"/>
      <c r="E10" s="1078"/>
      <c r="F10" s="1079"/>
      <c r="G10" s="1077" t="str">
        <f>IFERROR(VLOOKUP(Y5,【参考】数式用!$A$5:$J$27,MATCH(G9,【参考】数式用!$B$4:$J$4,0)+1,0),"")</f>
        <v/>
      </c>
      <c r="H10" s="1078"/>
      <c r="I10" s="1078"/>
      <c r="J10" s="1078"/>
      <c r="K10" s="1079"/>
      <c r="L10" s="1077" t="str">
        <f>IFERROR(VLOOKUP(Y5,【参考】数式用!$A$5:$J$27,MATCH(L9,【参考】数式用!$B$4:$J$4,0)+1,0),"")</f>
        <v/>
      </c>
      <c r="M10" s="1078"/>
      <c r="N10" s="1078"/>
      <c r="O10" s="1078"/>
      <c r="P10" s="1079"/>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80"/>
      <c r="C11" s="1081"/>
      <c r="D11" s="1081"/>
      <c r="E11" s="1081"/>
      <c r="F11" s="1082"/>
      <c r="G11" s="1080"/>
      <c r="H11" s="1081"/>
      <c r="I11" s="1081"/>
      <c r="J11" s="1081"/>
      <c r="K11" s="1082"/>
      <c r="L11" s="1080"/>
      <c r="M11" s="1081"/>
      <c r="N11" s="1081"/>
      <c r="O11" s="1081"/>
      <c r="P11" s="1082"/>
      <c r="Q11" s="1036"/>
      <c r="R11" s="1037"/>
      <c r="S11" s="1037"/>
      <c r="T11" s="1043"/>
      <c r="U11" s="1042"/>
      <c r="V11" s="1119" t="str">
        <f>IFERROR(IF(VLOOKUP(AS1,【参考】数式用2!E6:L23,5,FALSE)="","",VLOOKUP(AS1,【参考】数式用2!E6:L23,5,FALSE)),"")</f>
        <v/>
      </c>
      <c r="W11" s="1119"/>
      <c r="X11" s="1119"/>
      <c r="Y11" s="1119"/>
      <c r="Z11" s="1119"/>
      <c r="AA11" s="1137" t="str">
        <f>IFERROR(VLOOKUP(AS1,【参考】数式用2!E6:L23,6,FALSE),"")</f>
        <v/>
      </c>
      <c r="AB11" s="1137"/>
      <c r="AC11" s="1137"/>
      <c r="AD11" s="1137"/>
      <c r="AE11" s="1137"/>
      <c r="AF11" s="1137"/>
      <c r="AG11" s="1137"/>
      <c r="AH11" s="1137"/>
      <c r="AI11" s="1137"/>
      <c r="AJ11" s="1137"/>
      <c r="AK11" s="1137"/>
      <c r="AL11" s="1137"/>
      <c r="AM11" s="1137"/>
      <c r="AN11" s="1137"/>
      <c r="AO11" s="1137"/>
      <c r="AP11" s="113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1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8"/>
      <c r="D12" s="1118"/>
      <c r="E12" s="1118"/>
      <c r="F12" s="1118"/>
      <c r="G12" s="1118"/>
      <c r="H12" s="1118"/>
      <c r="I12" s="1118"/>
      <c r="J12" s="1118"/>
      <c r="K12" s="1118"/>
      <c r="L12" s="1118"/>
      <c r="M12" s="1118"/>
      <c r="N12" s="1118"/>
      <c r="O12" s="1118"/>
      <c r="P12" s="1118"/>
      <c r="Q12" s="1118"/>
      <c r="R12" s="1118"/>
      <c r="S12" s="1118"/>
      <c r="T12" s="1043"/>
      <c r="U12" s="1042"/>
      <c r="V12" s="1132" t="str">
        <f>IFERROR(VLOOKUP(Y5,【参考】数式用!$A$5:$AB$27,MATCH(V11,【参考】数式用!$B$4:$AB$4,0)+1,FALSE),"")</f>
        <v/>
      </c>
      <c r="W12" s="1132"/>
      <c r="X12" s="1132"/>
      <c r="Y12" s="1132"/>
      <c r="Z12" s="1132"/>
      <c r="AA12" s="1139"/>
      <c r="AB12" s="1139"/>
      <c r="AC12" s="1139"/>
      <c r="AD12" s="1139"/>
      <c r="AE12" s="1139"/>
      <c r="AF12" s="1139"/>
      <c r="AG12" s="1139"/>
      <c r="AH12" s="1139"/>
      <c r="AI12" s="1139"/>
      <c r="AJ12" s="1139"/>
      <c r="AK12" s="1139"/>
      <c r="AL12" s="1139"/>
      <c r="AM12" s="1139"/>
      <c r="AN12" s="1139"/>
      <c r="AO12" s="1139"/>
      <c r="AP12" s="1140"/>
      <c r="AS12" s="183"/>
      <c r="AT12" s="992"/>
      <c r="AU12" s="992"/>
      <c r="AV12" s="992"/>
      <c r="AW12" s="992"/>
      <c r="AX12" s="992"/>
      <c r="AY12" s="992"/>
      <c r="AZ12" s="992"/>
      <c r="BA12" s="184"/>
    </row>
    <row r="13" spans="1:88" ht="12" customHeight="1">
      <c r="A13" s="178"/>
      <c r="B13" s="1092" t="s">
        <v>2282</v>
      </c>
      <c r="C13" s="1093"/>
      <c r="D13" s="1093"/>
      <c r="E13" s="1093"/>
      <c r="F13" s="1093"/>
      <c r="G13" s="1093"/>
      <c r="H13" s="1093"/>
      <c r="I13" s="1093"/>
      <c r="J13" s="1093"/>
      <c r="K13" s="1093"/>
      <c r="L13" s="1093"/>
      <c r="M13" s="1093"/>
      <c r="N13" s="1093"/>
      <c r="O13" s="1093"/>
      <c r="P13" s="1093"/>
      <c r="Q13" s="1093"/>
      <c r="R13" s="1093"/>
      <c r="S13" s="1094"/>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95"/>
      <c r="C14" s="1096"/>
      <c r="D14" s="1096"/>
      <c r="E14" s="1096"/>
      <c r="F14" s="1096"/>
      <c r="G14" s="1096"/>
      <c r="H14" s="1096"/>
      <c r="I14" s="1096"/>
      <c r="J14" s="1096"/>
      <c r="K14" s="1096"/>
      <c r="L14" s="1096"/>
      <c r="M14" s="1096"/>
      <c r="N14" s="1096"/>
      <c r="O14" s="1096"/>
      <c r="P14" s="1096"/>
      <c r="Q14" s="1096"/>
      <c r="R14" s="1096"/>
      <c r="S14" s="1097"/>
      <c r="U14" s="528"/>
      <c r="V14" s="1119" t="str">
        <f>IFERROR(IF(VLOOKUP(AS1,【参考】数式用2!E6:L23,7,FALSE)="","",VLOOKUP(AS1,【参考】数式用2!E6:L23,7,FALSE)),"")</f>
        <v/>
      </c>
      <c r="W14" s="1119"/>
      <c r="X14" s="1119"/>
      <c r="Y14" s="1119"/>
      <c r="Z14" s="1119"/>
      <c r="AA14" s="1147" t="str">
        <f>IFERROR(VLOOKUP(AS1,【参考】数式用2!E6:L23,8,FALSE),"")</f>
        <v/>
      </c>
      <c r="AB14" s="1137"/>
      <c r="AC14" s="1137"/>
      <c r="AD14" s="1137"/>
      <c r="AE14" s="1137"/>
      <c r="AF14" s="1137"/>
      <c r="AG14" s="1137"/>
      <c r="AH14" s="1137"/>
      <c r="AI14" s="1137"/>
      <c r="AJ14" s="1137"/>
      <c r="AK14" s="1137"/>
      <c r="AL14" s="1137"/>
      <c r="AM14" s="1137"/>
      <c r="AN14" s="1137"/>
      <c r="AO14" s="1137"/>
      <c r="AP14" s="113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83" t="s">
        <v>2276</v>
      </c>
      <c r="C15" s="1084"/>
      <c r="D15" s="147">
        <v>6</v>
      </c>
      <c r="E15" s="530" t="s">
        <v>2277</v>
      </c>
      <c r="F15" s="147">
        <v>4</v>
      </c>
      <c r="G15" s="530" t="s">
        <v>2278</v>
      </c>
      <c r="H15" s="1085" t="s">
        <v>2279</v>
      </c>
      <c r="I15" s="1085"/>
      <c r="J15" s="1098"/>
      <c r="K15" s="147">
        <v>7</v>
      </c>
      <c r="L15" s="530" t="s">
        <v>2277</v>
      </c>
      <c r="M15" s="147">
        <v>3</v>
      </c>
      <c r="N15" s="530" t="s">
        <v>2278</v>
      </c>
      <c r="O15" s="530" t="s">
        <v>2280</v>
      </c>
      <c r="P15" s="204">
        <f>(K15*12+M15)-(D15*12+F15)+1</f>
        <v>12</v>
      </c>
      <c r="Q15" s="1085" t="s">
        <v>2281</v>
      </c>
      <c r="R15" s="1085"/>
      <c r="S15" s="205" t="s">
        <v>70</v>
      </c>
      <c r="U15" s="528"/>
      <c r="V15" s="1086" t="str">
        <f>IFERROR(VLOOKUP(Y5,【参考】数式用!$A$5:$AB$27,MATCH(V14,【参考】数式用!$B$4:$AB$4,0)+1,FALSE),"")</f>
        <v/>
      </c>
      <c r="W15" s="1087"/>
      <c r="X15" s="1087"/>
      <c r="Y15" s="1087"/>
      <c r="Z15" s="1088"/>
      <c r="AA15" s="1133"/>
      <c r="AB15" s="1134"/>
      <c r="AC15" s="1134"/>
      <c r="AD15" s="1134"/>
      <c r="AE15" s="1134"/>
      <c r="AF15" s="1134"/>
      <c r="AG15" s="1134"/>
      <c r="AH15" s="1134"/>
      <c r="AI15" s="1134"/>
      <c r="AJ15" s="1134"/>
      <c r="AK15" s="1134"/>
      <c r="AL15" s="1134"/>
      <c r="AM15" s="1134"/>
      <c r="AN15" s="1134"/>
      <c r="AO15" s="1134"/>
      <c r="AP15" s="114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9"/>
      <c r="W16" s="1090"/>
      <c r="X16" s="1090"/>
      <c r="Y16" s="1090"/>
      <c r="Z16" s="1091"/>
      <c r="AA16" s="1149"/>
      <c r="AB16" s="1150"/>
      <c r="AC16" s="1150"/>
      <c r="AD16" s="1150"/>
      <c r="AE16" s="1150"/>
      <c r="AF16" s="1150"/>
      <c r="AG16" s="1150"/>
      <c r="AH16" s="1150"/>
      <c r="AI16" s="1150"/>
      <c r="AJ16" s="1150"/>
      <c r="AK16" s="1150"/>
      <c r="AL16" s="1150"/>
      <c r="AM16" s="1150"/>
      <c r="AN16" s="1150"/>
      <c r="AO16" s="1150"/>
      <c r="AP16" s="115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75" t="s">
        <v>2206</v>
      </c>
      <c r="C18" s="1075"/>
      <c r="D18" s="1075"/>
      <c r="E18" s="1075"/>
      <c r="F18" s="1075"/>
      <c r="G18" s="1075"/>
      <c r="H18" s="1075"/>
      <c r="I18" s="1075"/>
      <c r="J18" s="1075"/>
      <c r="K18" s="1075"/>
      <c r="L18" s="1075"/>
      <c r="M18" s="1075"/>
      <c r="N18" s="1075"/>
      <c r="O18" s="1075"/>
      <c r="P18" s="1075"/>
      <c r="Q18" s="1075"/>
      <c r="R18" s="1075"/>
      <c r="S18" s="1075"/>
      <c r="AI18" s="216"/>
      <c r="AJ18" s="216"/>
      <c r="AK18" s="216"/>
      <c r="AL18" s="216"/>
      <c r="AM18" s="216"/>
      <c r="AN18" s="216"/>
      <c r="AO18" s="216"/>
      <c r="AP18" s="216"/>
      <c r="AQ18" s="216"/>
    </row>
    <row r="19" spans="2:60" ht="6" customHeight="1" thickBot="1">
      <c r="B19" s="1075"/>
      <c r="C19" s="1075"/>
      <c r="D19" s="1075"/>
      <c r="E19" s="1075"/>
      <c r="F19" s="1075"/>
      <c r="G19" s="1075"/>
      <c r="H19" s="1075"/>
      <c r="I19" s="1075"/>
      <c r="J19" s="1075"/>
      <c r="K19" s="1075"/>
      <c r="L19" s="1075"/>
      <c r="M19" s="1075"/>
      <c r="N19" s="1075"/>
      <c r="O19" s="1075"/>
      <c r="P19" s="1075"/>
      <c r="Q19" s="1075"/>
      <c r="R19" s="1075"/>
      <c r="S19" s="1075"/>
      <c r="AI19" s="216"/>
      <c r="AJ19" s="216"/>
      <c r="AK19" s="216"/>
      <c r="AL19" s="216"/>
      <c r="AM19" s="216"/>
      <c r="AN19" s="216"/>
      <c r="AO19" s="216"/>
      <c r="AP19" s="216"/>
      <c r="AQ19" s="216"/>
    </row>
    <row r="20" spans="2:60" ht="12.95" customHeight="1">
      <c r="B20" s="1076"/>
      <c r="C20" s="1076"/>
      <c r="D20" s="1076"/>
      <c r="E20" s="1076"/>
      <c r="F20" s="1076"/>
      <c r="G20" s="1076"/>
      <c r="H20" s="1076"/>
      <c r="I20" s="1076"/>
      <c r="J20" s="1076"/>
      <c r="K20" s="1076"/>
      <c r="L20" s="1076"/>
      <c r="M20" s="1076"/>
      <c r="N20" s="1076"/>
      <c r="O20" s="1076"/>
      <c r="P20" s="1076"/>
      <c r="Q20" s="1076"/>
      <c r="R20" s="1076"/>
      <c r="S20" s="1076"/>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112" t="s">
        <v>2289</v>
      </c>
      <c r="C21" s="1113"/>
      <c r="D21" s="1113"/>
      <c r="E21" s="1113"/>
      <c r="F21" s="1114"/>
      <c r="G21" s="1106" t="s">
        <v>240</v>
      </c>
      <c r="H21" s="1107"/>
      <c r="I21" s="1107"/>
      <c r="J21" s="1107"/>
      <c r="K21" s="1107"/>
      <c r="L21" s="1107"/>
      <c r="M21" s="1107"/>
      <c r="N21" s="1107"/>
      <c r="O21" s="1107"/>
      <c r="P21" s="1107"/>
      <c r="Q21" s="1107"/>
      <c r="R21" s="1107"/>
      <c r="S21" s="1107"/>
      <c r="T21" s="1108"/>
      <c r="U21" s="218"/>
      <c r="V21" s="526" t="str">
        <f>IFERROR(IF(L9="ベア加算","✓",""),"")</f>
        <v/>
      </c>
      <c r="W21" s="1007" t="s">
        <v>14</v>
      </c>
      <c r="X21" s="1007"/>
      <c r="Y21" s="1007"/>
      <c r="Z21" s="1007"/>
      <c r="AA21" s="1041" t="s">
        <v>12</v>
      </c>
      <c r="AB21" s="1042"/>
      <c r="AC21" s="220"/>
      <c r="AD21" s="1105" t="s">
        <v>14</v>
      </c>
      <c r="AE21" s="1105"/>
      <c r="AF21" s="1105"/>
      <c r="AG21" s="1105"/>
      <c r="AH21" s="1105"/>
      <c r="AI21" s="1041" t="s">
        <v>12</v>
      </c>
      <c r="AJ21" s="1042"/>
      <c r="AK21" s="221"/>
      <c r="AL21" s="1105" t="s">
        <v>14</v>
      </c>
      <c r="AM21" s="1105"/>
      <c r="AN21" s="1105"/>
      <c r="AO21" s="1105"/>
      <c r="AP21" s="1105"/>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115"/>
      <c r="C22" s="1116"/>
      <c r="D22" s="1116"/>
      <c r="E22" s="1116"/>
      <c r="F22" s="1117"/>
      <c r="G22" s="1109"/>
      <c r="H22" s="1110"/>
      <c r="I22" s="1110"/>
      <c r="J22" s="1110"/>
      <c r="K22" s="1110"/>
      <c r="L22" s="1110"/>
      <c r="M22" s="1110"/>
      <c r="N22" s="1110"/>
      <c r="O22" s="1110"/>
      <c r="P22" s="1110"/>
      <c r="Q22" s="1110"/>
      <c r="R22" s="1110"/>
      <c r="S22" s="1110"/>
      <c r="T22" s="1111"/>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112" t="s">
        <v>2214</v>
      </c>
      <c r="C24" s="1113"/>
      <c r="D24" s="1113"/>
      <c r="E24" s="1113"/>
      <c r="F24" s="1114"/>
      <c r="G24" s="1106" t="s">
        <v>241</v>
      </c>
      <c r="H24" s="1107"/>
      <c r="I24" s="1107"/>
      <c r="J24" s="1107"/>
      <c r="K24" s="1107"/>
      <c r="L24" s="1107"/>
      <c r="M24" s="1107"/>
      <c r="N24" s="1107"/>
      <c r="O24" s="1107"/>
      <c r="P24" s="1107"/>
      <c r="Q24" s="1107"/>
      <c r="R24" s="1107"/>
      <c r="S24" s="1107"/>
      <c r="T24" s="1108"/>
      <c r="U24" s="218"/>
      <c r="V24" s="526" t="str">
        <f>IFERROR(IF(OR(B9="処遇加算Ⅰ",B9="処遇加算Ⅱ"),"✓",""),"")</f>
        <v/>
      </c>
      <c r="W24" s="1072" t="s">
        <v>2249</v>
      </c>
      <c r="X24" s="1073"/>
      <c r="Y24" s="1073"/>
      <c r="Z24" s="1074"/>
      <c r="AA24" s="1041" t="s">
        <v>12</v>
      </c>
      <c r="AB24" s="1042"/>
      <c r="AC24" s="220"/>
      <c r="AD24" s="1057" t="s">
        <v>14</v>
      </c>
      <c r="AE24" s="1057"/>
      <c r="AF24" s="1057"/>
      <c r="AG24" s="1057"/>
      <c r="AH24" s="1057"/>
      <c r="AI24" s="1041" t="s">
        <v>12</v>
      </c>
      <c r="AJ24" s="1042"/>
      <c r="AK24" s="220"/>
      <c r="AL24" s="1057" t="s">
        <v>14</v>
      </c>
      <c r="AM24" s="1057"/>
      <c r="AN24" s="1057"/>
      <c r="AO24" s="1057"/>
      <c r="AP24" s="1057"/>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160"/>
      <c r="C25" s="1161"/>
      <c r="D25" s="1161"/>
      <c r="E25" s="1161"/>
      <c r="F25" s="1162"/>
      <c r="G25" s="1133"/>
      <c r="H25" s="1134"/>
      <c r="I25" s="1134"/>
      <c r="J25" s="1134"/>
      <c r="K25" s="1134"/>
      <c r="L25" s="1134"/>
      <c r="M25" s="1134"/>
      <c r="N25" s="1134"/>
      <c r="O25" s="1134"/>
      <c r="P25" s="1134"/>
      <c r="Q25" s="1134"/>
      <c r="R25" s="1134"/>
      <c r="S25" s="1134"/>
      <c r="T25" s="1135"/>
      <c r="U25" s="218"/>
      <c r="V25" s="526" t="str">
        <f>IFERROR(IF(B9="処遇加算Ⅲ","✓",""),"")</f>
        <v/>
      </c>
      <c r="W25" s="1072" t="s">
        <v>19</v>
      </c>
      <c r="X25" s="1073"/>
      <c r="Y25" s="1073"/>
      <c r="Z25" s="1074"/>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115"/>
      <c r="C26" s="1116"/>
      <c r="D26" s="1116"/>
      <c r="E26" s="1116"/>
      <c r="F26" s="1117"/>
      <c r="G26" s="1109"/>
      <c r="H26" s="1110"/>
      <c r="I26" s="1110"/>
      <c r="J26" s="1110"/>
      <c r="K26" s="1110"/>
      <c r="L26" s="1110"/>
      <c r="M26" s="1110"/>
      <c r="N26" s="1110"/>
      <c r="O26" s="1110"/>
      <c r="P26" s="1110"/>
      <c r="Q26" s="1110"/>
      <c r="R26" s="1110"/>
      <c r="S26" s="1110"/>
      <c r="T26" s="1111"/>
      <c r="U26" s="192"/>
      <c r="V26" s="526" t="str">
        <f>IFERROR(IF(B9="処遇加算なし","✓",""),"")</f>
        <v/>
      </c>
      <c r="W26" s="1072" t="s">
        <v>2250</v>
      </c>
      <c r="X26" s="1073"/>
      <c r="Y26" s="1073"/>
      <c r="Z26" s="1074"/>
      <c r="AA26" s="1041"/>
      <c r="AB26" s="1042"/>
      <c r="AC26" s="220"/>
      <c r="AD26" s="1057" t="s">
        <v>15</v>
      </c>
      <c r="AE26" s="1057"/>
      <c r="AF26" s="1057"/>
      <c r="AG26" s="1057"/>
      <c r="AH26" s="1057"/>
      <c r="AI26" s="1041"/>
      <c r="AJ26" s="1042"/>
      <c r="AK26" s="221"/>
      <c r="AL26" s="1057" t="s">
        <v>15</v>
      </c>
      <c r="AM26" s="1057"/>
      <c r="AN26" s="1057"/>
      <c r="AO26" s="1057"/>
      <c r="AP26" s="1057"/>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112" t="s">
        <v>2215</v>
      </c>
      <c r="C28" s="1113"/>
      <c r="D28" s="1113"/>
      <c r="E28" s="1113"/>
      <c r="F28" s="1114"/>
      <c r="G28" s="1107" t="s">
        <v>2212</v>
      </c>
      <c r="H28" s="1107"/>
      <c r="I28" s="1107"/>
      <c r="J28" s="1107"/>
      <c r="K28" s="1107"/>
      <c r="L28" s="1107"/>
      <c r="M28" s="1107"/>
      <c r="N28" s="1107"/>
      <c r="O28" s="1107"/>
      <c r="P28" s="1107"/>
      <c r="Q28" s="1107"/>
      <c r="R28" s="1107"/>
      <c r="S28" s="1107"/>
      <c r="T28" s="1108"/>
      <c r="U28" s="218"/>
      <c r="V28" s="526" t="str">
        <f>IFERROR(IF(OR(B9="処遇加算Ⅰ",B9="処遇加算Ⅱ"),"✓",""),"")</f>
        <v/>
      </c>
      <c r="W28" s="1072" t="s">
        <v>2249</v>
      </c>
      <c r="X28" s="1073"/>
      <c r="Y28" s="1073"/>
      <c r="Z28" s="1074"/>
      <c r="AA28" s="1041" t="s">
        <v>12</v>
      </c>
      <c r="AB28" s="1042"/>
      <c r="AC28" s="220"/>
      <c r="AD28" s="1057" t="s">
        <v>14</v>
      </c>
      <c r="AE28" s="1057"/>
      <c r="AF28" s="1057"/>
      <c r="AG28" s="1057"/>
      <c r="AH28" s="1057"/>
      <c r="AI28" s="1041" t="s">
        <v>12</v>
      </c>
      <c r="AJ28" s="1042"/>
      <c r="AK28" s="220"/>
      <c r="AL28" s="1057" t="s">
        <v>14</v>
      </c>
      <c r="AM28" s="1057"/>
      <c r="AN28" s="1057"/>
      <c r="AO28" s="1057"/>
      <c r="AP28" s="1057"/>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160"/>
      <c r="C29" s="1161"/>
      <c r="D29" s="1161"/>
      <c r="E29" s="1161"/>
      <c r="F29" s="1162"/>
      <c r="G29" s="1134"/>
      <c r="H29" s="1134"/>
      <c r="I29" s="1134"/>
      <c r="J29" s="1134"/>
      <c r="K29" s="1134"/>
      <c r="L29" s="1134"/>
      <c r="M29" s="1134"/>
      <c r="N29" s="1134"/>
      <c r="O29" s="1134"/>
      <c r="P29" s="1134"/>
      <c r="Q29" s="1134"/>
      <c r="R29" s="1134"/>
      <c r="S29" s="1134"/>
      <c r="T29" s="1135"/>
      <c r="U29" s="218"/>
      <c r="V29" s="526" t="str">
        <f>IFERROR(IF(B9="処遇加算Ⅲ","✓",""),"")</f>
        <v/>
      </c>
      <c r="W29" s="1072" t="s">
        <v>19</v>
      </c>
      <c r="X29" s="1073"/>
      <c r="Y29" s="1073"/>
      <c r="Z29" s="1074"/>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115"/>
      <c r="C30" s="1116"/>
      <c r="D30" s="1116"/>
      <c r="E30" s="1116"/>
      <c r="F30" s="1117"/>
      <c r="G30" s="1110"/>
      <c r="H30" s="1110"/>
      <c r="I30" s="1110"/>
      <c r="J30" s="1110"/>
      <c r="K30" s="1110"/>
      <c r="L30" s="1110"/>
      <c r="M30" s="1110"/>
      <c r="N30" s="1110"/>
      <c r="O30" s="1110"/>
      <c r="P30" s="1110"/>
      <c r="Q30" s="1110"/>
      <c r="R30" s="1110"/>
      <c r="S30" s="1110"/>
      <c r="T30" s="1111"/>
      <c r="U30" s="192"/>
      <c r="V30" s="526" t="str">
        <f>IFERROR(IF(B9="処遇加算なし","✓",""),"")</f>
        <v/>
      </c>
      <c r="W30" s="1072" t="s">
        <v>2250</v>
      </c>
      <c r="X30" s="1073"/>
      <c r="Y30" s="1073"/>
      <c r="Z30" s="1074"/>
      <c r="AA30" s="1041"/>
      <c r="AB30" s="1042"/>
      <c r="AC30" s="220"/>
      <c r="AD30" s="1057" t="s">
        <v>15</v>
      </c>
      <c r="AE30" s="1057"/>
      <c r="AF30" s="1057"/>
      <c r="AG30" s="1057"/>
      <c r="AH30" s="1057"/>
      <c r="AI30" s="1041"/>
      <c r="AJ30" s="1042"/>
      <c r="AK30" s="221"/>
      <c r="AL30" s="1057" t="s">
        <v>15</v>
      </c>
      <c r="AM30" s="1057"/>
      <c r="AN30" s="1057"/>
      <c r="AO30" s="1057"/>
      <c r="AP30" s="1057"/>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57" t="s">
        <v>14</v>
      </c>
      <c r="AE32" s="1057"/>
      <c r="AF32" s="1057"/>
      <c r="AG32" s="1057"/>
      <c r="AH32" s="1057"/>
      <c r="AI32" s="1043" t="s">
        <v>12</v>
      </c>
      <c r="AJ32" s="1042"/>
      <c r="AK32" s="220"/>
      <c r="AL32" s="1057" t="s">
        <v>14</v>
      </c>
      <c r="AM32" s="1057"/>
      <c r="AN32" s="1057"/>
      <c r="AO32" s="1057"/>
      <c r="AP32" s="1057"/>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4"/>
      <c r="AE41" s="1055"/>
      <c r="AF41" s="1055"/>
      <c r="AG41" s="1055"/>
      <c r="AH41" s="1056"/>
      <c r="AI41" s="1041"/>
      <c r="AJ41" s="1042"/>
      <c r="AK41" s="234" t="s">
        <v>85</v>
      </c>
      <c r="AL41" s="1054"/>
      <c r="AM41" s="1055"/>
      <c r="AN41" s="1055"/>
      <c r="AO41" s="1055"/>
      <c r="AP41" s="1056"/>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75" t="s">
        <v>2311</v>
      </c>
      <c r="C47" s="1075"/>
      <c r="D47" s="1075"/>
      <c r="E47" s="1075"/>
      <c r="F47" s="1075"/>
      <c r="G47" s="1075"/>
      <c r="H47" s="1075"/>
      <c r="I47" s="1075"/>
      <c r="J47" s="1075"/>
      <c r="K47" s="1075"/>
      <c r="L47" s="1075"/>
      <c r="M47" s="1075"/>
      <c r="N47" s="1075"/>
      <c r="O47" s="1075"/>
      <c r="P47" s="1075"/>
      <c r="Q47" s="1075"/>
      <c r="R47" s="1075"/>
      <c r="S47" s="1075"/>
      <c r="T47" s="1075"/>
      <c r="U47" s="1075"/>
      <c r="V47" s="1075"/>
      <c r="W47" s="1075"/>
      <c r="X47" s="1075"/>
      <c r="Y47" s="1075"/>
      <c r="Z47" s="1075"/>
      <c r="AA47" s="1075"/>
      <c r="AB47" s="1075"/>
      <c r="AC47" s="1075"/>
      <c r="AD47" s="1075"/>
      <c r="AE47" s="1075"/>
      <c r="AF47" s="1075"/>
      <c r="AG47" s="1075"/>
      <c r="AH47" s="1075"/>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31" t="str">
        <f>AS48&amp;AW48&amp;BA48</f>
        <v>特定加算なし</v>
      </c>
      <c r="BF48" s="1131"/>
      <c r="BG48" s="1131"/>
      <c r="BH48" s="1131"/>
      <c r="BI48" s="1131"/>
      <c r="BJ48" s="1131"/>
      <c r="BK48" s="1131"/>
      <c r="BL48" s="1131"/>
      <c r="BM48" s="1131"/>
      <c r="BN48" s="1131"/>
      <c r="BO48" s="1131"/>
      <c r="BP48" s="1131"/>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163"/>
      <c r="Q49" s="1164" t="str">
        <f>IFERROR(IF(OR(L9="ベア加算",AND(L9="ベア加算なし",AH57=1)),"ベア加算",IF(AH57=2,"ベア加算なし","")),"")</f>
        <v/>
      </c>
      <c r="R49" s="1046"/>
      <c r="S49" s="1046"/>
      <c r="T49" s="1046"/>
      <c r="U49" s="1163"/>
      <c r="V49" s="1165" t="s">
        <v>10</v>
      </c>
      <c r="W49" s="1166"/>
      <c r="X49" s="1166"/>
      <c r="Y49" s="1166"/>
      <c r="Z49" s="1166"/>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50" t="str">
        <f>IFERROR(ROUNDDOWN(ROUND(AM5*G50,0)*P5,0)*H53,"")</f>
        <v/>
      </c>
      <c r="H51" s="1050"/>
      <c r="I51" s="1050"/>
      <c r="J51" s="1050"/>
      <c r="K51" s="148" t="s">
        <v>2283</v>
      </c>
      <c r="L51" s="1049" t="str">
        <f>IFERROR(ROUNDDOWN(ROUND(AM5*L50,0)*P5,0)*H53,"")</f>
        <v/>
      </c>
      <c r="M51" s="1050"/>
      <c r="N51" s="1050"/>
      <c r="O51" s="1050"/>
      <c r="P51" s="148" t="s">
        <v>2283</v>
      </c>
      <c r="Q51" s="1049" t="str">
        <f>IFERROR(ROUNDDOWN(ROUND(AM5*Q50,0)*P5,0)*H53,"")</f>
        <v/>
      </c>
      <c r="R51" s="1050"/>
      <c r="S51" s="1050"/>
      <c r="T51" s="1050"/>
      <c r="U51" s="149" t="s">
        <v>2283</v>
      </c>
      <c r="V51" s="1158">
        <f>IFERROR(SUM(G51,L51,Q51),"")</f>
        <v>0</v>
      </c>
      <c r="W51" s="1159"/>
      <c r="X51" s="1159"/>
      <c r="Y51" s="1159"/>
      <c r="Z51" s="150" t="s">
        <v>2283</v>
      </c>
      <c r="AB51" s="151"/>
      <c r="AC51" s="1049" t="str">
        <f>IFERROR(ROUNDDOWN(ROUND(AM5*AC50,0)*P5,0)*AD53,"")</f>
        <v/>
      </c>
      <c r="AD51" s="1050"/>
      <c r="AE51" s="1050"/>
      <c r="AF51" s="1050"/>
      <c r="AG51" s="1050"/>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3" t="str">
        <f>IFERROR("("&amp;TEXT(G51/H53,"#,##0円")&amp;"/月)","")</f>
        <v/>
      </c>
      <c r="H52" s="1048"/>
      <c r="I52" s="1048"/>
      <c r="J52" s="1048"/>
      <c r="K52" s="1048"/>
      <c r="L52" s="1048" t="str">
        <f>IFERROR("("&amp;TEXT(L51/H53,"#,##0円")&amp;"/月)","")</f>
        <v/>
      </c>
      <c r="M52" s="1048"/>
      <c r="N52" s="1048"/>
      <c r="O52" s="1048"/>
      <c r="P52" s="1048"/>
      <c r="Q52" s="1048" t="str">
        <f>IFERROR("("&amp;TEXT(Q51/H53,"#,##0円")&amp;"/月)","")</f>
        <v/>
      </c>
      <c r="R52" s="1048"/>
      <c r="S52" s="1048"/>
      <c r="T52" s="1048"/>
      <c r="U52" s="1048"/>
      <c r="V52" s="1048" t="str">
        <f>IFERROR("("&amp;TEXT(V51/H53,"#,##0円")&amp;"/月)","")</f>
        <v>(0円/月)</v>
      </c>
      <c r="W52" s="1048"/>
      <c r="X52" s="1048"/>
      <c r="Y52" s="1048"/>
      <c r="Z52" s="1048"/>
      <c r="AB52" s="151"/>
      <c r="AC52" s="1051" t="str">
        <f>IFERROR("("&amp;TEXT(AC51/AD53,"#,##0円")&amp;"/月)","")</f>
        <v/>
      </c>
      <c r="AD52" s="1052"/>
      <c r="AE52" s="1052"/>
      <c r="AF52" s="1052"/>
      <c r="AG52" s="1052"/>
      <c r="AH52" s="1053"/>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31" t="s">
        <v>239</v>
      </c>
      <c r="V56" s="1131"/>
      <c r="W56" s="1131"/>
      <c r="X56" s="1131"/>
      <c r="Y56" s="1131"/>
      <c r="Z56" s="1131"/>
      <c r="AA56" s="245"/>
      <c r="AB56" s="249"/>
      <c r="AC56" s="1131" t="str">
        <f>IF(F15=4,"R6.4～R6.5",IF(F15=5,"R6.5",""))</f>
        <v>R6.4～R6.5</v>
      </c>
      <c r="AD56" s="1131"/>
      <c r="AE56" s="1131"/>
      <c r="AF56" s="1131"/>
      <c r="AG56" s="1131"/>
      <c r="AH56" s="1131"/>
      <c r="AI56" s="250"/>
      <c r="AJ56" s="249"/>
      <c r="AK56" s="1131" t="str">
        <f>IF(OR(F15=4,F15=5),"R6.6","R"&amp;D15&amp;"."&amp;F15)&amp;"～R"&amp;K15&amp;"."&amp;M15</f>
        <v>R6.6～R7.3</v>
      </c>
      <c r="AL56" s="1131"/>
      <c r="AM56" s="1131"/>
      <c r="AN56" s="1131"/>
      <c r="AO56" s="1131"/>
      <c r="AP56" s="1131"/>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0" t="s">
        <v>2199</v>
      </c>
      <c r="V58" s="1130"/>
      <c r="W58" s="1130"/>
      <c r="X58" s="1130"/>
      <c r="Y58" s="1130"/>
      <c r="Z58" s="527" t="str">
        <f>IF(AND(B9&lt;&gt;"処遇加算なし",F15=4),IF(V24="✓",1,IF(V25="✓",2,IF(V26="✓",3,""))),"")</f>
        <v/>
      </c>
      <c r="AA58" s="245"/>
      <c r="AB58" s="249"/>
      <c r="AC58" s="1130" t="s">
        <v>2199</v>
      </c>
      <c r="AD58" s="1130"/>
      <c r="AE58" s="1130"/>
      <c r="AF58" s="1130"/>
      <c r="AG58" s="1130"/>
      <c r="AH58" s="170">
        <f>IF(AND(F15&lt;&gt;4,F15&lt;&gt;5),0,IF(AU8="○",1,3))</f>
        <v>3</v>
      </c>
      <c r="AI58" s="253"/>
      <c r="AJ58" s="249"/>
      <c r="AK58" s="1130" t="s">
        <v>2199</v>
      </c>
      <c r="AL58" s="1130"/>
      <c r="AM58" s="1130"/>
      <c r="AN58" s="1130"/>
      <c r="AO58" s="1130"/>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30" t="s">
        <v>2200</v>
      </c>
      <c r="V59" s="1130"/>
      <c r="W59" s="1130"/>
      <c r="X59" s="1130"/>
      <c r="Y59" s="1130"/>
      <c r="Z59" s="527" t="str">
        <f>IF(AND(B9&lt;&gt;"処遇加算なし",F15=4),IF(V28="✓",1,IF(V29="✓",2,IF(V30="✓",3,""))),"")</f>
        <v/>
      </c>
      <c r="AA59" s="245"/>
      <c r="AB59" s="249"/>
      <c r="AC59" s="1130" t="s">
        <v>2200</v>
      </c>
      <c r="AD59" s="1130"/>
      <c r="AE59" s="1130"/>
      <c r="AF59" s="1130"/>
      <c r="AG59" s="1130"/>
      <c r="AH59" s="170">
        <f>IF(AND(F15&lt;&gt;4,F15&lt;&gt;5),0,IF(AV8="○",1,3))</f>
        <v>3</v>
      </c>
      <c r="AI59" s="253"/>
      <c r="AJ59" s="249"/>
      <c r="AK59" s="1130" t="s">
        <v>2200</v>
      </c>
      <c r="AL59" s="1130"/>
      <c r="AM59" s="1130"/>
      <c r="AN59" s="1130"/>
      <c r="AO59" s="1130"/>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30" t="s">
        <v>2201</v>
      </c>
      <c r="V60" s="1130"/>
      <c r="W60" s="1130"/>
      <c r="X60" s="1130"/>
      <c r="Y60" s="1130"/>
      <c r="Z60" s="527" t="str">
        <f>IF(AND(B9&lt;&gt;"処遇加算なし",F15=4),IF(V32="✓",1,IF(V33="✓",2,"")),"")</f>
        <v/>
      </c>
      <c r="AA60" s="245"/>
      <c r="AB60" s="249"/>
      <c r="AC60" s="1130" t="s">
        <v>2201</v>
      </c>
      <c r="AD60" s="1130"/>
      <c r="AE60" s="1130"/>
      <c r="AF60" s="1130"/>
      <c r="AG60" s="1130"/>
      <c r="AH60" s="170">
        <f>IF(AND(F15&lt;&gt;4,F15&lt;&gt;5),0,IF(AW8="○",1,3))</f>
        <v>3</v>
      </c>
      <c r="AI60" s="253"/>
      <c r="AJ60" s="249"/>
      <c r="AK60" s="1130" t="s">
        <v>2201</v>
      </c>
      <c r="AL60" s="1130"/>
      <c r="AM60" s="1130"/>
      <c r="AN60" s="1130"/>
      <c r="AO60" s="1130"/>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0" t="s">
        <v>2202</v>
      </c>
      <c r="V61" s="1130"/>
      <c r="W61" s="1130"/>
      <c r="X61" s="1130"/>
      <c r="Y61" s="1130"/>
      <c r="Z61" s="527" t="str">
        <f>IF(AND(B9&lt;&gt;"処遇加算なし",F15=4),IF(V36="✓",1,IF(V37="✓",2,"")),"")</f>
        <v/>
      </c>
      <c r="AA61" s="245"/>
      <c r="AB61" s="249"/>
      <c r="AC61" s="1130" t="s">
        <v>2202</v>
      </c>
      <c r="AD61" s="1130"/>
      <c r="AE61" s="1130"/>
      <c r="AF61" s="1130"/>
      <c r="AG61" s="1130"/>
      <c r="AH61" s="170">
        <f>IF(AND(F15&lt;&gt;4,F15&lt;&gt;5),0,IF(AX8="○",1,2))</f>
        <v>2</v>
      </c>
      <c r="AI61" s="253"/>
      <c r="AJ61" s="249"/>
      <c r="AK61" s="1130" t="s">
        <v>2202</v>
      </c>
      <c r="AL61" s="1130"/>
      <c r="AM61" s="1130"/>
      <c r="AN61" s="1130"/>
      <c r="AO61" s="1130"/>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0" t="s">
        <v>2203</v>
      </c>
      <c r="V62" s="1130"/>
      <c r="W62" s="1130"/>
      <c r="X62" s="1130"/>
      <c r="Y62" s="1130"/>
      <c r="Z62" s="527" t="str">
        <f>IF(AND(B9&lt;&gt;"処遇加算なし",F15=4),IF(V40="✓",1,IF(V41="✓",2,"")),"")</f>
        <v/>
      </c>
      <c r="AA62" s="245"/>
      <c r="AB62" s="249"/>
      <c r="AC62" s="1130" t="s">
        <v>2203</v>
      </c>
      <c r="AD62" s="1130"/>
      <c r="AE62" s="1130"/>
      <c r="AF62" s="1130"/>
      <c r="AG62" s="1130"/>
      <c r="AH62" s="170">
        <f>IF(AND(F15&lt;&gt;4,F15&lt;&gt;5),0,IF(AY8="○",1,2))</f>
        <v>2</v>
      </c>
      <c r="AI62" s="253"/>
      <c r="AJ62" s="249"/>
      <c r="AK62" s="1130" t="s">
        <v>2203</v>
      </c>
      <c r="AL62" s="1130"/>
      <c r="AM62" s="1130"/>
      <c r="AN62" s="1130"/>
      <c r="AO62" s="1130"/>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2024-03-16T15:48:29Z</dcterms:modified>
</cp:coreProperties>
</file>